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Google Drive\Exercises Files\"/>
    </mc:Choice>
  </mc:AlternateContent>
  <xr:revisionPtr revIDLastSave="0" documentId="8_{34F2D4B9-0A95-4266-B265-2F837ED85E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  <sheet name="Sheet1 (2)" sheetId="3" r:id="rId2"/>
  </sheets>
  <definedNames>
    <definedName name="Actual">(PeriodInActual*(#REF!&gt;0))*PeriodInPlan</definedName>
    <definedName name="ActualBeyond">PeriodInActual*(#REF!&gt;0)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TitleRegion..BO6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3" l="1"/>
  <c r="N16" i="3" s="1"/>
  <c r="G23" i="3"/>
  <c r="G24" i="3" s="1"/>
  <c r="H23" i="3"/>
  <c r="H20" i="3"/>
  <c r="H18" i="3"/>
  <c r="H16" i="3"/>
  <c r="I13" i="3"/>
  <c r="N18" i="3" s="1"/>
  <c r="N20" i="3" l="1"/>
  <c r="G24" i="2" l="1"/>
  <c r="H24" i="2"/>
  <c r="H20" i="2"/>
  <c r="H18" i="2"/>
  <c r="H16" i="2"/>
  <c r="I13" i="2"/>
  <c r="N18" i="2" s="1"/>
  <c r="G25" i="2" l="1"/>
  <c r="N14" i="2"/>
  <c r="N16" i="2" s="1"/>
  <c r="N20" i="2" l="1"/>
</calcChain>
</file>

<file path=xl/sharedStrings.xml><?xml version="1.0" encoding="utf-8"?>
<sst xmlns="http://schemas.openxmlformats.org/spreadsheetml/2006/main" count="44" uniqueCount="22">
  <si>
    <t>تاريخ المباشرة</t>
  </si>
  <si>
    <t>أخر يوم عمل</t>
  </si>
  <si>
    <t>الأجر</t>
  </si>
  <si>
    <t>رصيد الإجازات</t>
  </si>
  <si>
    <t>رواتب غير مدفوعة</t>
  </si>
  <si>
    <t>عمولات أو حوافز</t>
  </si>
  <si>
    <t>هل يتضمن العقد تعويض محدد؟</t>
  </si>
  <si>
    <t>مبلغ التعويض حسب العقد:</t>
  </si>
  <si>
    <t>لا</t>
  </si>
  <si>
    <t>مكافأة نهاية الخدمة</t>
  </si>
  <si>
    <t>حاسبة إنهاء العلاقة التعاقدية مع تعويض المادة 77 - (الإنهاء من قبل صاحب العمل)</t>
  </si>
  <si>
    <t>مستحق نهاية الخدمة</t>
  </si>
  <si>
    <t>مبلغ التعويض</t>
  </si>
  <si>
    <t>إجمالي المستحقات</t>
  </si>
  <si>
    <t>نوع العقد</t>
  </si>
  <si>
    <t>إجمالي الخدمة</t>
  </si>
  <si>
    <t>سنة</t>
  </si>
  <si>
    <t>شهر</t>
  </si>
  <si>
    <t>يوم</t>
  </si>
  <si>
    <t>محدد المدة</t>
  </si>
  <si>
    <t>مستحقات أخرى</t>
  </si>
  <si>
    <t>تاريخ نهاية العقد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</si>
</sst>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0"/>
      <name val="Corbel"/>
      <family val="2"/>
      <scheme val="major"/>
    </font>
    <font>
      <sz val="14"/>
      <color theme="0"/>
      <name val="Corbel"/>
      <family val="2"/>
      <scheme val="major"/>
    </font>
    <font>
      <sz val="11"/>
      <name val="Corbel"/>
      <family val="2"/>
      <scheme val="major"/>
    </font>
    <font>
      <sz val="14"/>
      <color theme="1" tint="0.24994659260841701"/>
      <name val="Corbel"/>
      <family val="2"/>
      <scheme val="major"/>
    </font>
    <font>
      <sz val="8"/>
      <color theme="0"/>
      <name val="Corbel"/>
      <family val="2"/>
      <scheme val="major"/>
    </font>
  </fonts>
  <fills count="11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  <xf numFmtId="43" fontId="7" fillId="0" borderId="0" applyFont="0" applyFill="0" applyBorder="0" applyAlignment="0" applyProtection="0"/>
  </cellStyleXfs>
  <cellXfs count="50">
    <xf numFmtId="0" fontId="0" fillId="0" borderId="0" xfId="0">
      <alignment horizontal="center" vertical="center"/>
    </xf>
    <xf numFmtId="0" fontId="10" fillId="8" borderId="0" xfId="0" applyFont="1" applyFill="1">
      <alignment horizontal="center" vertical="center"/>
    </xf>
    <xf numFmtId="0" fontId="0" fillId="0" borderId="5" xfId="0" applyBorder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horizontal="center" vertical="center"/>
    </xf>
    <xf numFmtId="0" fontId="0" fillId="0" borderId="9" xfId="0" applyBorder="1">
      <alignment horizontal="center" vertical="center"/>
    </xf>
    <xf numFmtId="0" fontId="0" fillId="0" borderId="10" xfId="0" applyBorder="1">
      <alignment horizontal="center" vertical="center"/>
    </xf>
    <xf numFmtId="0" fontId="0" fillId="0" borderId="11" xfId="0" applyBorder="1">
      <alignment horizontal="center" vertical="center"/>
    </xf>
    <xf numFmtId="0" fontId="0" fillId="0" borderId="12" xfId="0" applyBorder="1">
      <alignment horizontal="center" vertical="center"/>
    </xf>
    <xf numFmtId="0" fontId="0" fillId="0" borderId="0" xfId="0" applyBorder="1">
      <alignment horizontal="center" vertical="center"/>
    </xf>
    <xf numFmtId="0" fontId="10" fillId="8" borderId="0" xfId="0" applyFont="1" applyFill="1" applyBorder="1" applyAlignment="1">
      <alignment horizontal="right" vertical="center"/>
    </xf>
    <xf numFmtId="0" fontId="10" fillId="8" borderId="0" xfId="0" applyFont="1" applyFill="1" applyBorder="1">
      <alignment horizontal="center" vertical="center"/>
    </xf>
    <xf numFmtId="0" fontId="0" fillId="0" borderId="13" xfId="0" applyBorder="1">
      <alignment horizontal="center" vertical="center"/>
    </xf>
    <xf numFmtId="0" fontId="0" fillId="0" borderId="14" xfId="0" applyBorder="1">
      <alignment horizontal="center" vertical="center"/>
    </xf>
    <xf numFmtId="0" fontId="0" fillId="0" borderId="15" xfId="0" applyBorder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14" fontId="0" fillId="0" borderId="5" xfId="0" applyNumberFormat="1" applyBorder="1">
      <alignment horizontal="center" vertical="center"/>
    </xf>
    <xf numFmtId="43" fontId="0" fillId="0" borderId="5" xfId="19" applyFont="1" applyBorder="1" applyAlignment="1">
      <alignment horizontal="center" vertical="center"/>
    </xf>
    <xf numFmtId="0" fontId="10" fillId="0" borderId="0" xfId="0" applyFont="1" applyBorder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2" fillId="0" borderId="14" xfId="0" applyFont="1" applyBorder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0" fillId="9" borderId="0" xfId="0" applyFill="1">
      <alignment horizontal="center" vertical="center"/>
    </xf>
    <xf numFmtId="43" fontId="0" fillId="0" borderId="5" xfId="19" applyFont="1" applyBorder="1" applyAlignment="1">
      <alignment horizontal="center" vertical="center"/>
    </xf>
    <xf numFmtId="43" fontId="0" fillId="0" borderId="5" xfId="19" quotePrefix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43" fontId="0" fillId="0" borderId="6" xfId="19" quotePrefix="1" applyFont="1" applyBorder="1" applyAlignment="1">
      <alignment horizontal="center" vertical="center"/>
    </xf>
    <xf numFmtId="43" fontId="0" fillId="0" borderId="7" xfId="19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0" fontId="10" fillId="9" borderId="8" xfId="0" applyFont="1" applyFill="1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0" fontId="10" fillId="9" borderId="0" xfId="0" applyFont="1" applyFill="1">
      <alignment horizontal="center" vertical="center"/>
    </xf>
    <xf numFmtId="43" fontId="0" fillId="0" borderId="0" xfId="0" quotePrefix="1" applyNumberFormat="1">
      <alignment horizontal="center" vertical="center"/>
    </xf>
    <xf numFmtId="0" fontId="10" fillId="0" borderId="0" xfId="0" applyFo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2" fillId="0" borderId="0" xfId="0" applyFont="1">
      <alignment horizontal="center" vertical="center"/>
    </xf>
    <xf numFmtId="0" fontId="14" fillId="0" borderId="12" xfId="0" applyFont="1" applyBorder="1">
      <alignment horizontal="center" vertical="center"/>
    </xf>
  </cellXfs>
  <cellStyles count="20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Comma" xfId="19" builtinId="3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</xdr:colOff>
      <xdr:row>3</xdr:row>
      <xdr:rowOff>76200</xdr:rowOff>
    </xdr:from>
    <xdr:to>
      <xdr:col>15</xdr:col>
      <xdr:colOff>76692</xdr:colOff>
      <xdr:row>11</xdr:row>
      <xdr:rowOff>195072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4323F1-7775-46B8-8F33-6522AAC2A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244728" y="632460"/>
          <a:ext cx="3642852" cy="1505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</xdr:colOff>
      <xdr:row>3</xdr:row>
      <xdr:rowOff>76200</xdr:rowOff>
    </xdr:from>
    <xdr:to>
      <xdr:col>15</xdr:col>
      <xdr:colOff>76692</xdr:colOff>
      <xdr:row>11</xdr:row>
      <xdr:rowOff>195072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0AC4C-F54F-4015-8AD6-604985E3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244728" y="632460"/>
          <a:ext cx="3642852" cy="1505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4BDC-A378-43BE-95C8-4D710C7D91A7}">
  <dimension ref="B3:S25"/>
  <sheetViews>
    <sheetView showGridLines="0" rightToLeft="1" tabSelected="1" workbookViewId="0">
      <selection activeCell="N14" sqref="N14:O14"/>
    </sheetView>
  </sheetViews>
  <sheetFormatPr defaultRowHeight="14.4" x14ac:dyDescent="0.3"/>
  <cols>
    <col min="1" max="1" width="22" customWidth="1"/>
    <col min="2" max="2" width="3.44140625" customWidth="1"/>
    <col min="3" max="3" width="13.88671875" customWidth="1"/>
    <col min="4" max="4" width="17.5546875" customWidth="1"/>
    <col min="5" max="5" width="3.33203125" customWidth="1"/>
    <col min="10" max="10" width="3.44140625" customWidth="1"/>
    <col min="11" max="11" width="3.77734375" customWidth="1"/>
    <col min="15" max="15" width="23.33203125" customWidth="1"/>
    <col min="16" max="16" width="3.77734375" customWidth="1"/>
    <col min="19" max="19" width="10.77734375" bestFit="1" customWidth="1"/>
  </cols>
  <sheetData>
    <row r="3" spans="2:16" ht="15" thickBot="1" x14ac:dyDescent="0.35"/>
    <row r="4" spans="2:16" x14ac:dyDescent="0.3">
      <c r="B4" s="7"/>
      <c r="C4" s="8"/>
      <c r="D4" s="8"/>
      <c r="E4" s="8"/>
      <c r="F4" s="8"/>
      <c r="G4" s="8"/>
      <c r="H4" s="8"/>
      <c r="I4" s="8"/>
      <c r="J4" s="9"/>
      <c r="K4" s="38"/>
      <c r="L4" s="39"/>
      <c r="M4" s="39"/>
      <c r="N4" s="39"/>
      <c r="O4" s="39"/>
      <c r="P4" s="40"/>
    </row>
    <row r="5" spans="2:16" x14ac:dyDescent="0.3">
      <c r="B5" s="10"/>
      <c r="C5" s="18" t="s">
        <v>10</v>
      </c>
      <c r="D5" s="18"/>
      <c r="E5" s="18"/>
      <c r="F5" s="18"/>
      <c r="G5" s="18"/>
      <c r="H5" s="18"/>
      <c r="I5" s="18"/>
      <c r="J5" s="11"/>
      <c r="K5" s="41"/>
      <c r="L5" s="42"/>
      <c r="M5" s="42"/>
      <c r="N5" s="42"/>
      <c r="O5" s="42"/>
      <c r="P5" s="43"/>
    </row>
    <row r="6" spans="2:16" x14ac:dyDescent="0.3">
      <c r="B6" s="10"/>
      <c r="C6" s="18"/>
      <c r="D6" s="18"/>
      <c r="E6" s="18"/>
      <c r="F6" s="18"/>
      <c r="G6" s="18"/>
      <c r="H6" s="18"/>
      <c r="I6" s="18"/>
      <c r="J6" s="11"/>
      <c r="K6" s="41"/>
      <c r="L6" s="42"/>
      <c r="M6" s="42"/>
      <c r="N6" s="42"/>
      <c r="O6" s="42"/>
      <c r="P6" s="43"/>
    </row>
    <row r="7" spans="2:16" x14ac:dyDescent="0.3">
      <c r="B7" s="10"/>
      <c r="C7" s="12"/>
      <c r="D7" s="12"/>
      <c r="E7" s="12"/>
      <c r="F7" s="12"/>
      <c r="G7" s="12"/>
      <c r="H7" s="12"/>
      <c r="I7" s="12"/>
      <c r="J7" s="11"/>
      <c r="K7" s="41"/>
      <c r="L7" s="42"/>
      <c r="M7" s="42"/>
      <c r="N7" s="42"/>
      <c r="O7" s="42"/>
      <c r="P7" s="43"/>
    </row>
    <row r="8" spans="2:16" ht="21.6" customHeight="1" x14ac:dyDescent="0.3">
      <c r="B8" s="10"/>
      <c r="C8" s="13" t="s">
        <v>0</v>
      </c>
      <c r="D8" s="19">
        <v>42005</v>
      </c>
      <c r="E8" s="12"/>
      <c r="F8" s="13" t="s">
        <v>6</v>
      </c>
      <c r="G8" s="14"/>
      <c r="H8" s="14"/>
      <c r="I8" s="2" t="s">
        <v>8</v>
      </c>
      <c r="J8" s="11"/>
      <c r="K8" s="41"/>
      <c r="L8" s="44"/>
      <c r="M8" s="44"/>
      <c r="N8" s="44"/>
      <c r="O8" s="44"/>
      <c r="P8" s="43"/>
    </row>
    <row r="9" spans="2:16" ht="4.2" customHeight="1" x14ac:dyDescent="0.3">
      <c r="B9" s="10"/>
      <c r="C9" s="12"/>
      <c r="D9" s="12"/>
      <c r="E9" s="12"/>
      <c r="F9" s="12"/>
      <c r="G9" s="12"/>
      <c r="H9" s="12"/>
      <c r="I9" s="12"/>
      <c r="J9" s="11"/>
      <c r="K9" s="41"/>
      <c r="L9" s="44"/>
      <c r="M9" s="44"/>
      <c r="N9" s="44"/>
      <c r="O9" s="44"/>
      <c r="P9" s="43"/>
    </row>
    <row r="10" spans="2:16" ht="21.6" customHeight="1" x14ac:dyDescent="0.3">
      <c r="B10" s="10"/>
      <c r="C10" s="13" t="s">
        <v>1</v>
      </c>
      <c r="D10" s="19">
        <v>44196</v>
      </c>
      <c r="E10" s="12"/>
      <c r="F10" s="1" t="s">
        <v>14</v>
      </c>
      <c r="G10" s="5" t="s">
        <v>19</v>
      </c>
      <c r="H10" s="28"/>
      <c r="I10" s="6"/>
      <c r="J10" s="11"/>
      <c r="K10" s="41"/>
      <c r="L10" s="44"/>
      <c r="M10" s="44"/>
      <c r="N10" s="44"/>
      <c r="O10" s="44"/>
      <c r="P10" s="43"/>
    </row>
    <row r="11" spans="2:16" ht="4.2" customHeight="1" x14ac:dyDescent="0.3">
      <c r="B11" s="10"/>
      <c r="C11" s="12"/>
      <c r="D11" s="12"/>
      <c r="E11" s="12"/>
      <c r="F11" s="12"/>
      <c r="G11" s="12"/>
      <c r="H11" s="12"/>
      <c r="I11" s="12"/>
      <c r="J11" s="11"/>
      <c r="K11" s="41"/>
      <c r="L11" s="44"/>
      <c r="M11" s="44"/>
      <c r="N11" s="44"/>
      <c r="O11" s="44"/>
      <c r="P11" s="43"/>
    </row>
    <row r="12" spans="2:16" ht="21.6" customHeight="1" x14ac:dyDescent="0.3">
      <c r="B12" s="10"/>
      <c r="C12" s="13" t="s">
        <v>2</v>
      </c>
      <c r="D12" s="20">
        <v>12000</v>
      </c>
      <c r="E12" s="12"/>
      <c r="F12" s="13" t="s">
        <v>7</v>
      </c>
      <c r="G12" s="13"/>
      <c r="H12" s="3">
        <v>90000</v>
      </c>
      <c r="I12" s="3"/>
      <c r="J12" s="11"/>
      <c r="K12" s="41"/>
      <c r="L12" s="44"/>
      <c r="M12" s="44"/>
      <c r="N12" s="44"/>
      <c r="O12" s="44"/>
      <c r="P12" s="43"/>
    </row>
    <row r="13" spans="2:16" ht="4.2" customHeight="1" x14ac:dyDescent="0.3">
      <c r="B13" s="10"/>
      <c r="C13" s="12"/>
      <c r="D13" s="12"/>
      <c r="E13" s="12"/>
      <c r="F13" s="12"/>
      <c r="G13" s="12"/>
      <c r="H13" s="12"/>
      <c r="I13" s="21">
        <f>IF(I8="نعم",H12,0)</f>
        <v>0</v>
      </c>
      <c r="J13" s="11"/>
      <c r="K13" s="22"/>
      <c r="P13" s="23"/>
    </row>
    <row r="14" spans="2:16" ht="21.6" customHeight="1" x14ac:dyDescent="0.3">
      <c r="B14" s="10"/>
      <c r="C14" s="13" t="s">
        <v>3</v>
      </c>
      <c r="D14" s="2">
        <v>22</v>
      </c>
      <c r="E14" s="12"/>
      <c r="F14" s="4" t="s">
        <v>21</v>
      </c>
      <c r="G14" s="4"/>
      <c r="H14" s="33">
        <v>44287</v>
      </c>
      <c r="I14" s="6"/>
      <c r="J14" s="11"/>
      <c r="K14" s="22"/>
      <c r="L14" s="47" t="s">
        <v>9</v>
      </c>
      <c r="M14" s="47"/>
      <c r="N14" s="32">
        <f>IF(G24&lt;=1826.25,(G25*(D12*0.5)),((D12*0.5)*5)+(G25-5)*D12)</f>
        <v>41983.572895277204</v>
      </c>
      <c r="O14" s="31"/>
      <c r="P14" s="23"/>
    </row>
    <row r="15" spans="2:16" ht="4.2" customHeight="1" x14ac:dyDescent="0.3">
      <c r="B15" s="10"/>
      <c r="C15" s="12"/>
      <c r="D15" s="12"/>
      <c r="E15" s="12"/>
      <c r="J15" s="11"/>
      <c r="K15" s="22"/>
      <c r="L15" s="12"/>
      <c r="M15" s="12"/>
      <c r="N15" s="12"/>
      <c r="O15" s="12"/>
      <c r="P15" s="23"/>
    </row>
    <row r="16" spans="2:16" ht="21.6" customHeight="1" x14ac:dyDescent="0.3">
      <c r="B16" s="10"/>
      <c r="C16" s="13" t="s">
        <v>4</v>
      </c>
      <c r="D16" s="20">
        <v>8000</v>
      </c>
      <c r="E16" s="12"/>
      <c r="F16" s="29" t="s">
        <v>15</v>
      </c>
      <c r="G16" s="30" t="s">
        <v>16</v>
      </c>
      <c r="H16" s="5">
        <f>DATEDIF(D8,D10,"Y")</f>
        <v>5</v>
      </c>
      <c r="I16" s="6"/>
      <c r="J16" s="11"/>
      <c r="K16" s="22"/>
      <c r="L16" s="47" t="s">
        <v>11</v>
      </c>
      <c r="M16" s="47"/>
      <c r="N16" s="37">
        <f>N14+((D12/30)*D14)+D16+D18+D20</f>
        <v>61283.572895277204</v>
      </c>
      <c r="O16" s="3"/>
      <c r="P16" s="23"/>
    </row>
    <row r="17" spans="2:19" ht="4.2" customHeight="1" x14ac:dyDescent="0.3">
      <c r="B17" s="10"/>
      <c r="C17" s="12"/>
      <c r="D17" s="12"/>
      <c r="E17" s="12"/>
      <c r="F17" s="29"/>
      <c r="J17" s="11"/>
      <c r="K17" s="22"/>
      <c r="L17" s="12"/>
      <c r="M17" s="12"/>
      <c r="N17" s="12"/>
      <c r="O17" s="12"/>
      <c r="P17" s="23"/>
    </row>
    <row r="18" spans="2:19" ht="21.6" customHeight="1" x14ac:dyDescent="0.3">
      <c r="B18" s="10"/>
      <c r="C18" s="13" t="s">
        <v>5</v>
      </c>
      <c r="D18" s="20">
        <v>2000</v>
      </c>
      <c r="E18" s="12"/>
      <c r="F18" s="29"/>
      <c r="G18" s="30" t="s">
        <v>17</v>
      </c>
      <c r="H18" s="5">
        <f>DATEDIF(D8,D10,"YM")</f>
        <v>11</v>
      </c>
      <c r="I18" s="6"/>
      <c r="J18" s="11"/>
      <c r="K18" s="22"/>
      <c r="L18" s="47" t="s">
        <v>12</v>
      </c>
      <c r="M18" s="47"/>
      <c r="N18" s="35">
        <f>IF(I8="نعم",I13,IF((IF(G10="غير محدد المدة",(D12*0.5)*G25,IF(G10="محدد المدة",IF(H14="","",(H14-D10)*(D12/30)))))&lt;(D12*2),(D12*2),IF(G10="غير محدد المدة",(D12*0.5)*G25,IF(G10="محدد المدة",IF(H14="","",(H14-D10)*(D12/30))))))</f>
        <v>36400</v>
      </c>
      <c r="O18" s="36"/>
      <c r="P18" s="23"/>
      <c r="S18" s="45"/>
    </row>
    <row r="19" spans="2:19" ht="4.2" customHeight="1" x14ac:dyDescent="0.3">
      <c r="B19" s="10"/>
      <c r="C19" s="12"/>
      <c r="D19" s="12"/>
      <c r="E19" s="12"/>
      <c r="F19" s="29"/>
      <c r="J19" s="11"/>
      <c r="K19" s="22"/>
      <c r="L19" s="12"/>
      <c r="M19" s="12"/>
      <c r="N19" s="12"/>
      <c r="O19" s="12"/>
      <c r="P19" s="23"/>
    </row>
    <row r="20" spans="2:19" ht="21.6" customHeight="1" x14ac:dyDescent="0.3">
      <c r="B20" s="10"/>
      <c r="C20" s="13" t="s">
        <v>20</v>
      </c>
      <c r="D20" s="20">
        <v>500</v>
      </c>
      <c r="E20" s="12"/>
      <c r="F20" s="29"/>
      <c r="G20" s="30" t="s">
        <v>18</v>
      </c>
      <c r="H20" s="5">
        <f>DATEDIF(D8,D10,"MD")</f>
        <v>30</v>
      </c>
      <c r="I20" s="6"/>
      <c r="J20" s="11"/>
      <c r="K20" s="22"/>
      <c r="L20" s="47" t="s">
        <v>13</v>
      </c>
      <c r="M20" s="47"/>
      <c r="N20" s="34">
        <f>N16+N18</f>
        <v>97683.572895277204</v>
      </c>
      <c r="O20" s="6"/>
      <c r="P20" s="23"/>
    </row>
    <row r="21" spans="2:19" ht="15" thickBot="1" x14ac:dyDescent="0.35">
      <c r="B21" s="15"/>
      <c r="C21" s="16"/>
      <c r="D21" s="16"/>
      <c r="E21" s="16"/>
      <c r="F21" s="16"/>
      <c r="G21" s="16"/>
      <c r="H21" s="16"/>
      <c r="I21" s="27"/>
      <c r="J21" s="17"/>
      <c r="K21" s="24"/>
      <c r="L21" s="25"/>
      <c r="M21" s="25"/>
      <c r="N21" s="25"/>
      <c r="O21" s="25"/>
      <c r="P21" s="26"/>
    </row>
    <row r="24" spans="2:19" x14ac:dyDescent="0.3">
      <c r="G24" s="46">
        <f>D10-D8</f>
        <v>2191</v>
      </c>
      <c r="H24" s="46">
        <f>365.25*5</f>
        <v>1826.25</v>
      </c>
      <c r="I24" s="46"/>
    </row>
    <row r="25" spans="2:19" x14ac:dyDescent="0.3">
      <c r="G25" s="46">
        <f>G24/365.25</f>
        <v>5.9986310746064335</v>
      </c>
      <c r="H25" s="46"/>
      <c r="I25" s="46"/>
    </row>
  </sheetData>
  <mergeCells count="17">
    <mergeCell ref="G10:I10"/>
    <mergeCell ref="F16:F20"/>
    <mergeCell ref="H16:I16"/>
    <mergeCell ref="H18:I18"/>
    <mergeCell ref="H20:I20"/>
    <mergeCell ref="F14:G14"/>
    <mergeCell ref="H14:I14"/>
    <mergeCell ref="L16:M16"/>
    <mergeCell ref="N16:O16"/>
    <mergeCell ref="L18:M18"/>
    <mergeCell ref="N18:O18"/>
    <mergeCell ref="L20:M20"/>
    <mergeCell ref="N20:O20"/>
    <mergeCell ref="H12:I12"/>
    <mergeCell ref="C5:I6"/>
    <mergeCell ref="L14:M14"/>
    <mergeCell ref="N14:O14"/>
  </mergeCells>
  <conditionalFormatting sqref="F12:G12">
    <cfRule type="expression" dxfId="5" priority="4">
      <formula>$I$8="لا"</formula>
    </cfRule>
  </conditionalFormatting>
  <conditionalFormatting sqref="H12:I12">
    <cfRule type="expression" dxfId="4" priority="3">
      <formula>$I$8="لا"</formula>
    </cfRule>
  </conditionalFormatting>
  <conditionalFormatting sqref="F12:I12">
    <cfRule type="expression" dxfId="3" priority="2">
      <formula>$I$8=""</formula>
    </cfRule>
  </conditionalFormatting>
  <conditionalFormatting sqref="F14:I14">
    <cfRule type="expression" dxfId="2" priority="1">
      <formula>$G$10&lt;&gt;"محدد المدة"</formula>
    </cfRule>
  </conditionalFormatting>
  <dataValidations count="2">
    <dataValidation type="list" allowBlank="1" showInputMessage="1" showErrorMessage="1" sqref="I8" xr:uid="{950B5546-167F-4775-BBE0-11F082C424F4}">
      <formula1>"نعم,لا"</formula1>
    </dataValidation>
    <dataValidation type="list" allowBlank="1" showInputMessage="1" showErrorMessage="1" sqref="G10:I10" xr:uid="{F20B3851-3CE3-4FFD-A12E-E239E6044CEE}">
      <formula1>"محدد المدة,غير محدد المدة"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46EBF-75E3-4F36-86E0-C77F7F64D544}">
  <dimension ref="B3:S27"/>
  <sheetViews>
    <sheetView showGridLines="0" rightToLeft="1" workbookViewId="0">
      <selection activeCell="C5" sqref="C5:I6"/>
    </sheetView>
  </sheetViews>
  <sheetFormatPr defaultRowHeight="14.4" x14ac:dyDescent="0.3"/>
  <cols>
    <col min="1" max="1" width="22" customWidth="1"/>
    <col min="2" max="2" width="3.44140625" customWidth="1"/>
    <col min="3" max="3" width="13.88671875" customWidth="1"/>
    <col min="4" max="4" width="17.5546875" customWidth="1"/>
    <col min="5" max="5" width="3.33203125" customWidth="1"/>
    <col min="10" max="10" width="3.44140625" customWidth="1"/>
    <col min="11" max="11" width="3.77734375" customWidth="1"/>
    <col min="15" max="15" width="23.33203125" customWidth="1"/>
    <col min="16" max="16" width="3.77734375" customWidth="1"/>
    <col min="19" max="19" width="10.77734375" bestFit="1" customWidth="1"/>
  </cols>
  <sheetData>
    <row r="3" spans="2:16" ht="15" thickBot="1" x14ac:dyDescent="0.35"/>
    <row r="4" spans="2:16" x14ac:dyDescent="0.3">
      <c r="B4" s="7"/>
      <c r="C4" s="8"/>
      <c r="D4" s="8"/>
      <c r="E4" s="8"/>
      <c r="F4" s="8"/>
      <c r="G4" s="8"/>
      <c r="H4" s="8"/>
      <c r="I4" s="8"/>
      <c r="J4" s="9"/>
      <c r="K4" s="38"/>
      <c r="L4" s="39"/>
      <c r="M4" s="39"/>
      <c r="N4" s="39"/>
      <c r="O4" s="39"/>
      <c r="P4" s="40"/>
    </row>
    <row r="5" spans="2:16" x14ac:dyDescent="0.3">
      <c r="B5" s="10"/>
      <c r="C5" s="18" t="s">
        <v>10</v>
      </c>
      <c r="D5" s="18"/>
      <c r="E5" s="18"/>
      <c r="F5" s="18"/>
      <c r="G5" s="18"/>
      <c r="H5" s="18"/>
      <c r="I5" s="18"/>
      <c r="J5" s="11"/>
      <c r="K5" s="41"/>
      <c r="L5" s="42"/>
      <c r="M5" s="42"/>
      <c r="N5" s="42"/>
      <c r="O5" s="42"/>
      <c r="P5" s="43"/>
    </row>
    <row r="6" spans="2:16" x14ac:dyDescent="0.3">
      <c r="B6" s="10"/>
      <c r="C6" s="18"/>
      <c r="D6" s="18"/>
      <c r="E6" s="18"/>
      <c r="F6" s="18"/>
      <c r="G6" s="18"/>
      <c r="H6" s="18"/>
      <c r="I6" s="18"/>
      <c r="J6" s="11"/>
      <c r="K6" s="41"/>
      <c r="L6" s="42"/>
      <c r="M6" s="42"/>
      <c r="N6" s="42"/>
      <c r="O6" s="42"/>
      <c r="P6" s="43"/>
    </row>
    <row r="7" spans="2:16" x14ac:dyDescent="0.3">
      <c r="B7" s="10"/>
      <c r="C7" s="12"/>
      <c r="D7" s="12"/>
      <c r="E7" s="12"/>
      <c r="F7" s="12"/>
      <c r="G7" s="12"/>
      <c r="H7" s="12"/>
      <c r="I7" s="12"/>
      <c r="J7" s="11"/>
      <c r="K7" s="41"/>
      <c r="L7" s="42"/>
      <c r="M7" s="42"/>
      <c r="N7" s="42"/>
      <c r="O7" s="42"/>
      <c r="P7" s="43"/>
    </row>
    <row r="8" spans="2:16" ht="21.6" customHeight="1" x14ac:dyDescent="0.3">
      <c r="B8" s="10"/>
      <c r="C8" s="13" t="s">
        <v>0</v>
      </c>
      <c r="D8" s="19">
        <v>42005</v>
      </c>
      <c r="E8" s="12"/>
      <c r="F8" s="13" t="s">
        <v>6</v>
      </c>
      <c r="G8" s="14"/>
      <c r="H8" s="14"/>
      <c r="I8" s="2" t="s">
        <v>8</v>
      </c>
      <c r="J8" s="11"/>
      <c r="K8" s="41"/>
      <c r="L8" s="44"/>
      <c r="M8" s="44"/>
      <c r="N8" s="44"/>
      <c r="O8" s="44"/>
      <c r="P8" s="43"/>
    </row>
    <row r="9" spans="2:16" ht="4.2" customHeight="1" x14ac:dyDescent="0.3">
      <c r="B9" s="10"/>
      <c r="C9" s="12"/>
      <c r="D9" s="12"/>
      <c r="E9" s="12"/>
      <c r="F9" s="12"/>
      <c r="G9" s="12"/>
      <c r="H9" s="12"/>
      <c r="I9" s="12"/>
      <c r="J9" s="11"/>
      <c r="K9" s="41"/>
      <c r="L9" s="44"/>
      <c r="M9" s="44"/>
      <c r="N9" s="44"/>
      <c r="O9" s="44"/>
      <c r="P9" s="43"/>
    </row>
    <row r="10" spans="2:16" ht="21.6" customHeight="1" x14ac:dyDescent="0.3">
      <c r="B10" s="10"/>
      <c r="C10" s="13" t="s">
        <v>1</v>
      </c>
      <c r="D10" s="19">
        <v>44196</v>
      </c>
      <c r="E10" s="12"/>
      <c r="F10" s="1" t="s">
        <v>14</v>
      </c>
      <c r="G10" s="5" t="s">
        <v>19</v>
      </c>
      <c r="H10" s="28"/>
      <c r="I10" s="6"/>
      <c r="J10" s="11"/>
      <c r="K10" s="41"/>
      <c r="L10" s="44"/>
      <c r="M10" s="44"/>
      <c r="N10" s="44"/>
      <c r="O10" s="44"/>
      <c r="P10" s="43"/>
    </row>
    <row r="11" spans="2:16" ht="4.2" customHeight="1" x14ac:dyDescent="0.3">
      <c r="B11" s="10"/>
      <c r="C11" s="12"/>
      <c r="D11" s="12"/>
      <c r="E11" s="12"/>
      <c r="F11" s="12"/>
      <c r="G11" s="12"/>
      <c r="H11" s="12"/>
      <c r="I11" s="12"/>
      <c r="J11" s="11"/>
      <c r="K11" s="41"/>
      <c r="L11" s="44"/>
      <c r="M11" s="44"/>
      <c r="N11" s="44"/>
      <c r="O11" s="44"/>
      <c r="P11" s="43"/>
    </row>
    <row r="12" spans="2:16" ht="21.6" customHeight="1" x14ac:dyDescent="0.3">
      <c r="B12" s="10"/>
      <c r="C12" s="13" t="s">
        <v>2</v>
      </c>
      <c r="D12" s="20">
        <v>12000</v>
      </c>
      <c r="E12" s="12"/>
      <c r="F12" s="13" t="s">
        <v>7</v>
      </c>
      <c r="G12" s="13"/>
      <c r="H12" s="3">
        <v>70000</v>
      </c>
      <c r="I12" s="3"/>
      <c r="K12" s="41"/>
      <c r="L12" s="44"/>
      <c r="M12" s="44"/>
      <c r="N12" s="44"/>
      <c r="O12" s="44"/>
      <c r="P12" s="43"/>
    </row>
    <row r="13" spans="2:16" ht="4.8" customHeight="1" x14ac:dyDescent="0.3">
      <c r="B13" s="10"/>
      <c r="C13" s="12"/>
      <c r="D13" s="12"/>
      <c r="E13" s="12"/>
      <c r="F13" s="12"/>
      <c r="G13" s="12"/>
      <c r="H13" s="12"/>
      <c r="I13" s="49">
        <f>IF(I8="نعم",H12,0)</f>
        <v>0</v>
      </c>
      <c r="J13" s="11"/>
      <c r="K13" s="22"/>
      <c r="P13" s="23"/>
    </row>
    <row r="14" spans="2:16" ht="21.6" customHeight="1" x14ac:dyDescent="0.3">
      <c r="B14" s="10"/>
      <c r="C14" s="13" t="s">
        <v>3</v>
      </c>
      <c r="D14" s="2">
        <v>22</v>
      </c>
      <c r="E14" s="12"/>
      <c r="F14" s="4" t="s">
        <v>21</v>
      </c>
      <c r="G14" s="4"/>
      <c r="H14" s="33">
        <v>44287</v>
      </c>
      <c r="I14" s="6"/>
      <c r="J14" s="11"/>
      <c r="K14" s="22"/>
      <c r="L14" s="47" t="s">
        <v>9</v>
      </c>
      <c r="M14" s="47"/>
      <c r="N14" s="32">
        <f>IF(G23&lt;=1826.25,(D12*0.5)*G24,((D12*0.5)*5)+((G24-5)*D12))</f>
        <v>41983.572895277204</v>
      </c>
      <c r="O14" s="31"/>
      <c r="P14" s="23"/>
    </row>
    <row r="15" spans="2:16" ht="4.2" customHeight="1" x14ac:dyDescent="0.3">
      <c r="B15" s="10"/>
      <c r="C15" s="12"/>
      <c r="D15" s="12"/>
      <c r="E15" s="12"/>
      <c r="J15" s="11"/>
      <c r="K15" s="22"/>
      <c r="L15" s="12"/>
      <c r="M15" s="12"/>
      <c r="N15" s="12"/>
      <c r="O15" s="12"/>
      <c r="P15" s="23"/>
    </row>
    <row r="16" spans="2:16" ht="21.6" customHeight="1" x14ac:dyDescent="0.3">
      <c r="B16" s="10"/>
      <c r="C16" s="13" t="s">
        <v>4</v>
      </c>
      <c r="D16" s="20">
        <v>8000</v>
      </c>
      <c r="E16" s="12"/>
      <c r="F16" s="29" t="s">
        <v>15</v>
      </c>
      <c r="G16" s="30" t="s">
        <v>16</v>
      </c>
      <c r="H16" s="5">
        <f>DATEDIF(D8,D10,"y")</f>
        <v>5</v>
      </c>
      <c r="I16" s="6"/>
      <c r="J16" s="11"/>
      <c r="K16" s="22"/>
      <c r="L16" s="47" t="s">
        <v>11</v>
      </c>
      <c r="M16" s="47"/>
      <c r="N16" s="37">
        <f>N14+D16+D18+D20+((D12/30)*D14)</f>
        <v>61283.572895277204</v>
      </c>
      <c r="O16" s="3"/>
      <c r="P16" s="23"/>
    </row>
    <row r="17" spans="2:19" ht="4.2" customHeight="1" x14ac:dyDescent="0.3">
      <c r="B17" s="10"/>
      <c r="C17" s="12"/>
      <c r="D17" s="12"/>
      <c r="E17" s="12"/>
      <c r="F17" s="29"/>
      <c r="J17" s="11"/>
      <c r="K17" s="22"/>
      <c r="L17" s="12"/>
      <c r="M17" s="12"/>
      <c r="N17" s="12"/>
      <c r="O17" s="12"/>
      <c r="P17" s="23"/>
    </row>
    <row r="18" spans="2:19" ht="21.6" customHeight="1" x14ac:dyDescent="0.3">
      <c r="B18" s="10"/>
      <c r="C18" s="13" t="s">
        <v>5</v>
      </c>
      <c r="D18" s="20">
        <v>2000</v>
      </c>
      <c r="E18" s="12"/>
      <c r="F18" s="29"/>
      <c r="G18" s="30" t="s">
        <v>17</v>
      </c>
      <c r="H18" s="5">
        <f>DATEDIF(D8,D10,"yM")</f>
        <v>11</v>
      </c>
      <c r="I18" s="6"/>
      <c r="J18" s="11"/>
      <c r="K18" s="22"/>
      <c r="L18" s="47" t="s">
        <v>12</v>
      </c>
      <c r="M18" s="47"/>
      <c r="N18" s="35">
        <f>IF(I13&lt;&gt;0,I13,IF((IF(G10="غير محدد المدة",((D12*0.5)*G24),IF(G10="محدد المدة",((H14-D10)*(D12/30)),0)))&lt;(D12*2),(D12*2),IF(G10="غير محدد المدة",((D12*0.5)*G24),IF(G10="محدد المدة",((H14-D10)*(D12/30)),0))))</f>
        <v>36400</v>
      </c>
      <c r="O18" s="36"/>
      <c r="P18" s="23"/>
      <c r="S18" s="45"/>
    </row>
    <row r="19" spans="2:19" ht="4.2" customHeight="1" x14ac:dyDescent="0.3">
      <c r="B19" s="10"/>
      <c r="C19" s="12"/>
      <c r="D19" s="12"/>
      <c r="E19" s="12"/>
      <c r="F19" s="29"/>
      <c r="J19" s="11"/>
      <c r="K19" s="22"/>
      <c r="L19" s="12"/>
      <c r="M19" s="12"/>
      <c r="N19" s="12"/>
      <c r="O19" s="12"/>
      <c r="P19" s="23"/>
    </row>
    <row r="20" spans="2:19" ht="21.6" customHeight="1" x14ac:dyDescent="0.3">
      <c r="B20" s="10"/>
      <c r="C20" s="13" t="s">
        <v>20</v>
      </c>
      <c r="D20" s="20">
        <v>500</v>
      </c>
      <c r="E20" s="12"/>
      <c r="F20" s="29"/>
      <c r="G20" s="30" t="s">
        <v>18</v>
      </c>
      <c r="H20" s="5">
        <f>DATEDIF(D8,D10,"mD")</f>
        <v>30</v>
      </c>
      <c r="I20" s="6"/>
      <c r="J20" s="11"/>
      <c r="K20" s="22"/>
      <c r="L20" s="47" t="s">
        <v>13</v>
      </c>
      <c r="M20" s="47"/>
      <c r="N20" s="34">
        <f>N18+N16</f>
        <v>97683.572895277204</v>
      </c>
      <c r="O20" s="6"/>
      <c r="P20" s="23"/>
    </row>
    <row r="21" spans="2:19" ht="15" thickBot="1" x14ac:dyDescent="0.35">
      <c r="B21" s="15"/>
      <c r="C21" s="16"/>
      <c r="D21" s="16"/>
      <c r="E21" s="16"/>
      <c r="F21" s="16"/>
      <c r="G21" s="16"/>
      <c r="H21" s="16"/>
      <c r="I21" s="27"/>
      <c r="J21" s="17"/>
      <c r="K21" s="24"/>
      <c r="L21" s="25"/>
      <c r="M21" s="25"/>
      <c r="N21" s="25"/>
      <c r="O21" s="25"/>
      <c r="P21" s="26"/>
    </row>
    <row r="23" spans="2:19" x14ac:dyDescent="0.3">
      <c r="C23" s="48"/>
      <c r="D23" s="48"/>
      <c r="E23" s="48"/>
      <c r="F23" s="48"/>
      <c r="G23" s="48">
        <f>D10-D8</f>
        <v>2191</v>
      </c>
      <c r="H23" s="48">
        <f>365.25*5</f>
        <v>1826.25</v>
      </c>
      <c r="I23" s="48"/>
      <c r="J23" s="48"/>
      <c r="K23" s="48"/>
      <c r="L23" s="48"/>
      <c r="M23" s="48"/>
      <c r="N23" s="48"/>
    </row>
    <row r="24" spans="2:19" x14ac:dyDescent="0.3">
      <c r="C24" s="48"/>
      <c r="D24" s="48"/>
      <c r="E24" s="48"/>
      <c r="F24" s="48"/>
      <c r="G24" s="48">
        <f>G23/365.25</f>
        <v>5.9986310746064335</v>
      </c>
      <c r="H24" s="48"/>
      <c r="I24" s="48"/>
      <c r="J24" s="48"/>
      <c r="K24" s="48"/>
      <c r="L24" s="48"/>
      <c r="M24" s="48"/>
      <c r="N24" s="48"/>
    </row>
    <row r="25" spans="2:19" x14ac:dyDescent="0.3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2:19" x14ac:dyDescent="0.3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</row>
    <row r="27" spans="2:19" x14ac:dyDescent="0.3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17">
    <mergeCell ref="N20:O20"/>
    <mergeCell ref="N14:O14"/>
    <mergeCell ref="F16:F20"/>
    <mergeCell ref="H16:I16"/>
    <mergeCell ref="L16:M16"/>
    <mergeCell ref="N16:O16"/>
    <mergeCell ref="H18:I18"/>
    <mergeCell ref="L18:M18"/>
    <mergeCell ref="N18:O18"/>
    <mergeCell ref="H20:I20"/>
    <mergeCell ref="L20:M20"/>
    <mergeCell ref="C5:I6"/>
    <mergeCell ref="G10:I10"/>
    <mergeCell ref="H12:I12"/>
    <mergeCell ref="F14:G14"/>
    <mergeCell ref="H14:I14"/>
    <mergeCell ref="L14:M14"/>
  </mergeCells>
  <conditionalFormatting sqref="F12:I12">
    <cfRule type="expression" dxfId="1" priority="2">
      <formula>$I$8&lt;&gt;"نعم"</formula>
    </cfRule>
  </conditionalFormatting>
  <conditionalFormatting sqref="F14:I14">
    <cfRule type="expression" dxfId="0" priority="1">
      <formula>$G$10&lt;&gt;"محدد المدة"</formula>
    </cfRule>
  </conditionalFormatting>
  <dataValidations count="2">
    <dataValidation type="list" allowBlank="1" showInputMessage="1" showErrorMessage="1" sqref="G10:I10" xr:uid="{25C2F7E9-F7CD-4E51-9B16-F3D1C68418EC}">
      <formula1>"محدد المدة,غير محدد المدة"</formula1>
    </dataValidation>
    <dataValidation type="list" allowBlank="1" showInputMessage="1" showErrorMessage="1" sqref="I8" xr:uid="{462158F3-1110-44FD-85C5-A37DE6E49539}">
      <formula1>"نعم,لا"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hp</cp:lastModifiedBy>
  <dcterms:created xsi:type="dcterms:W3CDTF">2016-12-05T05:14:59Z</dcterms:created>
  <dcterms:modified xsi:type="dcterms:W3CDTF">2020-04-21T22:33:59Z</dcterms:modified>
</cp:coreProperties>
</file>